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95" windowHeight="11760"/>
  </bookViews>
  <sheets>
    <sheet name="Ark1" sheetId="1" r:id="rId1"/>
  </sheets>
  <calcPr calcId="125725" calcOnSave="0"/>
</workbook>
</file>

<file path=xl/calcChain.xml><?xml version="1.0" encoding="utf-8"?>
<calcChain xmlns="http://schemas.openxmlformats.org/spreadsheetml/2006/main">
  <c r="B25" i="1"/>
  <c r="B26"/>
  <c r="B27"/>
  <c r="B28"/>
  <c r="B29"/>
  <c r="B30"/>
  <c r="B31"/>
  <c r="B32"/>
  <c r="B33"/>
  <c r="B34"/>
  <c r="B35"/>
  <c r="B36"/>
  <c r="B24"/>
  <c r="B44"/>
  <c r="B39"/>
  <c r="B46"/>
  <c r="D37"/>
  <c r="E27" s="1"/>
  <c r="F27" s="1"/>
  <c r="E34" l="1"/>
  <c r="F34" s="1"/>
  <c r="E24"/>
  <c r="F24" s="1"/>
  <c r="E33"/>
  <c r="F33" s="1"/>
  <c r="E25"/>
  <c r="F25" s="1"/>
  <c r="E26"/>
  <c r="F26" s="1"/>
  <c r="E29"/>
  <c r="F29" s="1"/>
  <c r="E30"/>
  <c r="F30" s="1"/>
  <c r="E32"/>
  <c r="F32" s="1"/>
  <c r="E28"/>
  <c r="F28" s="1"/>
  <c r="E31"/>
  <c r="F31" s="1"/>
  <c r="A37"/>
  <c r="E37" l="1"/>
  <c r="F37"/>
  <c r="G46" s="1"/>
  <c r="G9" l="1"/>
  <c r="F14" s="1"/>
  <c r="F9" l="1"/>
  <c r="F13" s="1"/>
  <c r="F15" l="1"/>
  <c r="G15"/>
  <c r="G18" l="1"/>
  <c r="B40" s="1"/>
  <c r="G47" l="1"/>
  <c r="B41"/>
  <c r="G48"/>
  <c r="G27" l="1"/>
  <c r="G24"/>
  <c r="G33"/>
  <c r="G34"/>
  <c r="G31"/>
  <c r="G29"/>
  <c r="G25"/>
  <c r="G28"/>
  <c r="G26"/>
  <c r="G30"/>
  <c r="G32"/>
  <c r="G37" l="1"/>
  <c r="G44" s="1"/>
  <c r="B37"/>
</calcChain>
</file>

<file path=xl/sharedStrings.xml><?xml version="1.0" encoding="utf-8"?>
<sst xmlns="http://schemas.openxmlformats.org/spreadsheetml/2006/main" count="49" uniqueCount="45">
  <si>
    <t>Anskaffelsessum i alt</t>
  </si>
  <si>
    <t>Finansieres således:</t>
  </si>
  <si>
    <t>Ydelse p.a.</t>
  </si>
  <si>
    <t>Tilskud fra egen trækningsret</t>
  </si>
  <si>
    <t>Rest at opkræve ved huslejestigning</t>
  </si>
  <si>
    <t>Forbrug af henlagte midler</t>
  </si>
  <si>
    <t>Udgifter i alt i h.t. overslag fra ingeniør</t>
  </si>
  <si>
    <t>Ustøttet del</t>
  </si>
  <si>
    <t>Støttet del</t>
  </si>
  <si>
    <t xml:space="preserve">Tilskud fra egen dispositionsfond </t>
  </si>
  <si>
    <t>Afd. 0603 - Finansiering af ombygning (helhedsplan), Thueslund, Alslev</t>
  </si>
  <si>
    <t>Bredgade 50 A, lej. 1-13</t>
  </si>
  <si>
    <t xml:space="preserve">Støttet lån </t>
  </si>
  <si>
    <t xml:space="preserve">Ustøttet lån </t>
  </si>
  <si>
    <t>Efter ombygning</t>
  </si>
  <si>
    <t>Før ombygning</t>
  </si>
  <si>
    <t>Varde Kommunes andel</t>
  </si>
  <si>
    <t>Andel fælles</t>
  </si>
  <si>
    <t>fælles areal</t>
  </si>
  <si>
    <t>Pr.m2</t>
  </si>
  <si>
    <t>m2/bolig</t>
  </si>
  <si>
    <t>leje/mdr.</t>
  </si>
  <si>
    <t>Antal boliger</t>
  </si>
  <si>
    <t>Stign./m2</t>
  </si>
  <si>
    <t>Stigning</t>
  </si>
  <si>
    <t>Leje efter</t>
  </si>
  <si>
    <t>Stign. %</t>
  </si>
  <si>
    <t>Husleje pr. 01.01.2013</t>
  </si>
  <si>
    <t>Leje før</t>
  </si>
  <si>
    <t>Nye boliger m2</t>
  </si>
  <si>
    <t>kr.</t>
  </si>
  <si>
    <t>antal</t>
  </si>
  <si>
    <t>m2</t>
  </si>
  <si>
    <t>%</t>
  </si>
  <si>
    <t>bolig 1</t>
  </si>
  <si>
    <t>bolig 2</t>
  </si>
  <si>
    <t>bolig 3</t>
  </si>
  <si>
    <t>bolig 4</t>
  </si>
  <si>
    <t>bolig 5</t>
  </si>
  <si>
    <t>bolig 6</t>
  </si>
  <si>
    <t>bolig 7</t>
  </si>
  <si>
    <t>bolig 8</t>
  </si>
  <si>
    <t>bolig 9</t>
  </si>
  <si>
    <t>bolig 10</t>
  </si>
  <si>
    <t>bolig 11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</si>
</sst>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1" xfId="1" applyNumberFormat="1" applyFont="1" applyBorder="1"/>
    <xf numFmtId="43" fontId="2" fillId="0" borderId="0" xfId="1" applyFont="1"/>
    <xf numFmtId="2" fontId="2" fillId="0" borderId="0" xfId="0" applyNumberFormat="1" applyFont="1"/>
    <xf numFmtId="43" fontId="2" fillId="0" borderId="0" xfId="0" applyNumberFormat="1" applyFont="1"/>
    <xf numFmtId="43" fontId="2" fillId="0" borderId="0" xfId="1" applyNumberFormat="1" applyFont="1"/>
    <xf numFmtId="43" fontId="2" fillId="0" borderId="1" xfId="0" applyNumberFormat="1" applyFont="1" applyBorder="1"/>
    <xf numFmtId="43" fontId="2" fillId="0" borderId="0" xfId="0" applyNumberFormat="1" applyFont="1" applyBorder="1"/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2" xfId="1" applyNumberFormat="1" applyFont="1" applyBorder="1"/>
    <xf numFmtId="43" fontId="2" fillId="0" borderId="2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0" fontId="2" fillId="0" borderId="2" xfId="0" applyFont="1" applyBorder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selection activeCell="G14" sqref="G14"/>
    </sheetView>
  </sheetViews>
  <sheetFormatPr defaultRowHeight="15"/>
  <cols>
    <col min="1" max="1" width="13.28515625" style="1" customWidth="1"/>
    <col min="2" max="2" width="9.5703125" style="1" customWidth="1"/>
    <col min="3" max="4" width="9.28515625" style="1" customWidth="1"/>
    <col min="5" max="5" width="13" style="1" customWidth="1"/>
    <col min="6" max="6" width="16.28515625" style="1" bestFit="1" customWidth="1"/>
    <col min="7" max="7" width="15.5703125" style="1" customWidth="1"/>
    <col min="8" max="9" width="13.85546875" style="1" bestFit="1" customWidth="1"/>
    <col min="10" max="10" width="10.85546875" style="1" bestFit="1" customWidth="1"/>
    <col min="11" max="12" width="9.140625" style="1"/>
    <col min="13" max="13" width="15.42578125" style="1" customWidth="1"/>
    <col min="14" max="16" width="9.42578125" style="1" customWidth="1"/>
    <col min="17" max="17" width="11.85546875" style="1" customWidth="1"/>
    <col min="18" max="18" width="10.5703125" style="1" bestFit="1" customWidth="1"/>
    <col min="19" max="16384" width="9.140625" style="1"/>
  </cols>
  <sheetData>
    <row r="1" spans="1:7">
      <c r="A1" s="1" t="s">
        <v>10</v>
      </c>
    </row>
    <row r="2" spans="1:7">
      <c r="A2" s="1" t="s">
        <v>11</v>
      </c>
    </row>
    <row r="3" spans="1:7">
      <c r="F3" s="1" t="s">
        <v>8</v>
      </c>
      <c r="G3" s="1" t="s">
        <v>7</v>
      </c>
    </row>
    <row r="4" spans="1:7">
      <c r="A4" s="1" t="s">
        <v>6</v>
      </c>
      <c r="F4" s="2">
        <v>6229072</v>
      </c>
      <c r="G4" s="2">
        <v>936999</v>
      </c>
    </row>
    <row r="5" spans="1:7">
      <c r="A5" s="1" t="s">
        <v>3</v>
      </c>
      <c r="F5" s="2"/>
      <c r="G5" s="2"/>
    </row>
    <row r="6" spans="1:7">
      <c r="A6" s="1" t="s">
        <v>9</v>
      </c>
      <c r="F6" s="2"/>
      <c r="G6" s="2"/>
    </row>
    <row r="7" spans="1:7">
      <c r="A7" s="1" t="s">
        <v>16</v>
      </c>
      <c r="F7" s="2"/>
      <c r="G7" s="2">
        <v>-300000</v>
      </c>
    </row>
    <row r="8" spans="1:7">
      <c r="A8" s="1" t="s">
        <v>5</v>
      </c>
      <c r="F8" s="2">
        <v>-1900000</v>
      </c>
      <c r="G8" s="2">
        <v>-636999</v>
      </c>
    </row>
    <row r="9" spans="1:7">
      <c r="A9" s="1" t="s">
        <v>0</v>
      </c>
      <c r="F9" s="3">
        <f>SUM(F4:F8)</f>
        <v>4329072</v>
      </c>
      <c r="G9" s="3">
        <f>SUM(G4:G8)</f>
        <v>0</v>
      </c>
    </row>
    <row r="10" spans="1:7">
      <c r="F10" s="4"/>
    </row>
    <row r="11" spans="1:7">
      <c r="F11" s="4"/>
    </row>
    <row r="12" spans="1:7">
      <c r="A12" s="1" t="s">
        <v>1</v>
      </c>
      <c r="G12" s="1" t="s">
        <v>2</v>
      </c>
    </row>
    <row r="13" spans="1:7">
      <c r="A13" s="1" t="s">
        <v>12</v>
      </c>
      <c r="E13" s="5"/>
      <c r="F13" s="6">
        <f>F9</f>
        <v>4329072</v>
      </c>
      <c r="G13" s="6">
        <v>95240</v>
      </c>
    </row>
    <row r="14" spans="1:7">
      <c r="A14" s="1" t="s">
        <v>13</v>
      </c>
      <c r="E14" s="5"/>
      <c r="F14" s="6">
        <f>G9</f>
        <v>0</v>
      </c>
      <c r="G14" s="6">
        <v>0</v>
      </c>
    </row>
    <row r="15" spans="1:7">
      <c r="E15" s="5"/>
      <c r="F15" s="8">
        <f>SUM(F13:F14)</f>
        <v>4329072</v>
      </c>
      <c r="G15" s="8">
        <f>SUM(G13:G14)</f>
        <v>95240</v>
      </c>
    </row>
    <row r="18" spans="1:14">
      <c r="A18" s="1" t="s">
        <v>4</v>
      </c>
      <c r="G18" s="8">
        <f>G15</f>
        <v>95240</v>
      </c>
    </row>
    <row r="19" spans="1:14">
      <c r="G19" s="9"/>
    </row>
    <row r="21" spans="1:14">
      <c r="A21" s="1" t="s">
        <v>27</v>
      </c>
      <c r="F21" s="5">
        <v>136.30000000000001</v>
      </c>
      <c r="G21" s="1" t="s">
        <v>18</v>
      </c>
      <c r="L21" s="5"/>
      <c r="M21" s="2"/>
    </row>
    <row r="22" spans="1:14">
      <c r="A22" s="1" t="s">
        <v>15</v>
      </c>
      <c r="D22" s="1" t="s">
        <v>14</v>
      </c>
    </row>
    <row r="23" spans="1:14">
      <c r="A23" s="1" t="s">
        <v>20</v>
      </c>
      <c r="B23" s="1" t="s">
        <v>21</v>
      </c>
      <c r="D23" s="1" t="s">
        <v>20</v>
      </c>
      <c r="E23" s="1" t="s">
        <v>17</v>
      </c>
      <c r="F23" s="1" t="s">
        <v>29</v>
      </c>
      <c r="G23" s="1" t="s">
        <v>21</v>
      </c>
      <c r="L23" s="5"/>
      <c r="M23" s="9"/>
    </row>
    <row r="24" spans="1:14">
      <c r="A24" s="1">
        <v>80</v>
      </c>
      <c r="B24" s="2">
        <f>$B$44*A24/12</f>
        <v>5522.94972067039</v>
      </c>
      <c r="C24" s="1" t="s">
        <v>34</v>
      </c>
      <c r="D24" s="7">
        <v>77.099999999999994</v>
      </c>
      <c r="E24" s="7">
        <f t="shared" ref="E24:E34" si="0">$F$21/$D$37*D24</f>
        <v>13.529972962533799</v>
      </c>
      <c r="F24" s="7">
        <f>SUM(D24:E24)</f>
        <v>90.629972962533799</v>
      </c>
      <c r="G24" s="2">
        <f>$B$41/$F$37*F24/12</f>
        <v>6921.2975408780731</v>
      </c>
    </row>
    <row r="25" spans="1:14">
      <c r="A25" s="1">
        <v>71</v>
      </c>
      <c r="B25" s="2">
        <f t="shared" ref="B25:B36" si="1">$B$44*A25/12</f>
        <v>4901.6178770949718</v>
      </c>
      <c r="C25" s="1" t="s">
        <v>35</v>
      </c>
      <c r="D25" s="7">
        <v>75.099999999999994</v>
      </c>
      <c r="E25" s="7">
        <f t="shared" si="0"/>
        <v>13.179000901248875</v>
      </c>
      <c r="F25" s="7">
        <f t="shared" ref="F25:F34" si="2">SUM(D25:E25)</f>
        <v>88.279000901248864</v>
      </c>
      <c r="G25" s="2">
        <f t="shared" ref="G25:G32" si="3">$B$41/$F$37*F25/12</f>
        <v>6741.7567486373955</v>
      </c>
      <c r="L25" s="6"/>
      <c r="M25" s="14"/>
      <c r="N25" s="4"/>
    </row>
    <row r="26" spans="1:14">
      <c r="A26" s="1">
        <v>71</v>
      </c>
      <c r="B26" s="2">
        <f t="shared" si="1"/>
        <v>4901.6178770949718</v>
      </c>
      <c r="C26" s="1" t="s">
        <v>36</v>
      </c>
      <c r="D26" s="7">
        <v>75</v>
      </c>
      <c r="E26" s="7">
        <f t="shared" si="0"/>
        <v>13.16145229818463</v>
      </c>
      <c r="F26" s="7">
        <f t="shared" si="2"/>
        <v>88.161452298184628</v>
      </c>
      <c r="G26" s="2">
        <f t="shared" si="3"/>
        <v>6732.7797090253625</v>
      </c>
      <c r="J26" s="11"/>
      <c r="K26" s="4"/>
    </row>
    <row r="27" spans="1:14">
      <c r="A27" s="1">
        <v>71</v>
      </c>
      <c r="B27" s="2">
        <f t="shared" si="1"/>
        <v>4901.6178770949718</v>
      </c>
      <c r="C27" s="1" t="s">
        <v>37</v>
      </c>
      <c r="D27" s="7">
        <v>70.7</v>
      </c>
      <c r="E27" s="7">
        <f t="shared" si="0"/>
        <v>12.406862366422045</v>
      </c>
      <c r="F27" s="7">
        <f t="shared" si="2"/>
        <v>83.10686236642205</v>
      </c>
      <c r="G27" s="2">
        <f t="shared" si="3"/>
        <v>6346.7670057079094</v>
      </c>
    </row>
    <row r="28" spans="1:14">
      <c r="A28" s="1">
        <v>68</v>
      </c>
      <c r="B28" s="2">
        <f t="shared" si="1"/>
        <v>4694.5072625698322</v>
      </c>
      <c r="C28" s="1" t="s">
        <v>38</v>
      </c>
      <c r="D28" s="7">
        <v>78.5</v>
      </c>
      <c r="E28" s="7">
        <f t="shared" si="0"/>
        <v>13.775653405433246</v>
      </c>
      <c r="F28" s="7">
        <f t="shared" si="2"/>
        <v>92.275653405433246</v>
      </c>
      <c r="G28" s="2">
        <f t="shared" si="3"/>
        <v>7046.9760954465464</v>
      </c>
      <c r="L28" s="10"/>
      <c r="M28" s="6"/>
      <c r="N28" s="6"/>
    </row>
    <row r="29" spans="1:14">
      <c r="A29" s="1">
        <v>68</v>
      </c>
      <c r="B29" s="2">
        <f t="shared" si="1"/>
        <v>4694.5072625698322</v>
      </c>
      <c r="C29" s="1" t="s">
        <v>39</v>
      </c>
      <c r="D29" s="7">
        <v>74.2</v>
      </c>
      <c r="E29" s="7">
        <f t="shared" si="0"/>
        <v>13.021063473670662</v>
      </c>
      <c r="F29" s="7">
        <f t="shared" si="2"/>
        <v>87.221063473670668</v>
      </c>
      <c r="G29" s="2">
        <f t="shared" si="3"/>
        <v>6660.9633921290924</v>
      </c>
      <c r="L29" s="11"/>
    </row>
    <row r="30" spans="1:14">
      <c r="A30" s="1">
        <v>68</v>
      </c>
      <c r="B30" s="2">
        <f t="shared" si="1"/>
        <v>4694.5072625698322</v>
      </c>
      <c r="C30" s="1" t="s">
        <v>40</v>
      </c>
      <c r="D30" s="7">
        <v>74</v>
      </c>
      <c r="E30" s="7">
        <f t="shared" si="0"/>
        <v>12.985966267542169</v>
      </c>
      <c r="F30" s="7">
        <f t="shared" si="2"/>
        <v>86.985966267542167</v>
      </c>
      <c r="G30" s="2">
        <f t="shared" si="3"/>
        <v>6643.0093129050256</v>
      </c>
      <c r="L30" s="11"/>
      <c r="M30" s="6"/>
      <c r="N30" s="6"/>
    </row>
    <row r="31" spans="1:14">
      <c r="A31" s="1">
        <v>69</v>
      </c>
      <c r="B31" s="2">
        <f t="shared" si="1"/>
        <v>4763.5441340782118</v>
      </c>
      <c r="C31" s="1" t="s">
        <v>41</v>
      </c>
      <c r="D31" s="7">
        <v>76.3</v>
      </c>
      <c r="E31" s="7">
        <f t="shared" si="0"/>
        <v>13.389584138019829</v>
      </c>
      <c r="F31" s="7">
        <f t="shared" si="2"/>
        <v>89.689584138019825</v>
      </c>
      <c r="G31" s="2">
        <f t="shared" si="3"/>
        <v>6849.481223981802</v>
      </c>
    </row>
    <row r="32" spans="1:14">
      <c r="A32" s="1">
        <v>54</v>
      </c>
      <c r="B32" s="2">
        <f t="shared" si="1"/>
        <v>3727.9910614525138</v>
      </c>
      <c r="C32" s="1" t="s">
        <v>42</v>
      </c>
      <c r="D32" s="7">
        <v>51.2</v>
      </c>
      <c r="E32" s="7">
        <f t="shared" si="0"/>
        <v>8.984884768894041</v>
      </c>
      <c r="F32" s="7">
        <f t="shared" si="2"/>
        <v>60.184884768894044</v>
      </c>
      <c r="G32" s="2">
        <f t="shared" si="3"/>
        <v>4596.2442813613152</v>
      </c>
    </row>
    <row r="33" spans="1:7">
      <c r="A33" s="1">
        <v>68</v>
      </c>
      <c r="B33" s="2">
        <f t="shared" si="1"/>
        <v>4694.5072625698322</v>
      </c>
      <c r="C33" s="1" t="s">
        <v>43</v>
      </c>
      <c r="D33" s="7">
        <v>58.1</v>
      </c>
      <c r="E33" s="7">
        <f t="shared" si="0"/>
        <v>10.195738380327027</v>
      </c>
      <c r="F33" s="7">
        <f t="shared" si="2"/>
        <v>68.295738380327023</v>
      </c>
      <c r="G33" s="2">
        <f>$B$41/$F$37*F33/12</f>
        <v>5215.6600145916482</v>
      </c>
    </row>
    <row r="34" spans="1:7">
      <c r="A34" s="1">
        <v>68</v>
      </c>
      <c r="B34" s="2">
        <f t="shared" si="1"/>
        <v>4694.5072625698322</v>
      </c>
      <c r="C34" s="1" t="s">
        <v>44</v>
      </c>
      <c r="D34" s="7">
        <v>66.5</v>
      </c>
      <c r="E34" s="7">
        <f t="shared" si="0"/>
        <v>11.669821037723706</v>
      </c>
      <c r="F34" s="7">
        <f t="shared" si="2"/>
        <v>78.169821037723707</v>
      </c>
      <c r="G34" s="2">
        <f>$B$41/$F$37*F34/12</f>
        <v>5969.7313420024884</v>
      </c>
    </row>
    <row r="35" spans="1:7">
      <c r="A35" s="1">
        <v>68</v>
      </c>
      <c r="B35" s="2">
        <f t="shared" si="1"/>
        <v>4694.5072625698322</v>
      </c>
      <c r="D35" s="7"/>
      <c r="E35" s="2"/>
      <c r="F35" s="2"/>
      <c r="G35" s="2"/>
    </row>
    <row r="36" spans="1:7">
      <c r="A36" s="17">
        <v>71</v>
      </c>
      <c r="B36" s="12">
        <f t="shared" si="1"/>
        <v>4901.6178770949718</v>
      </c>
      <c r="D36" s="13"/>
      <c r="E36" s="12"/>
      <c r="F36" s="12"/>
      <c r="G36" s="12"/>
    </row>
    <row r="37" spans="1:7">
      <c r="A37" s="1">
        <f>SUM(A24:A36)</f>
        <v>895</v>
      </c>
      <c r="B37" s="14">
        <f>SUM(B24:B36)*12</f>
        <v>741455.99999999977</v>
      </c>
      <c r="D37" s="6">
        <f>SUM(D24:D36)</f>
        <v>776.69999999999993</v>
      </c>
      <c r="E37" s="6">
        <f>SUM(E24:E36)</f>
        <v>136.30000000000004</v>
      </c>
      <c r="F37" s="6">
        <f>SUM(F24:F36)</f>
        <v>913.00000000000011</v>
      </c>
      <c r="G37" s="14">
        <f>SUM(G24:G36)*12</f>
        <v>836695.99999999988</v>
      </c>
    </row>
    <row r="38" spans="1:7">
      <c r="B38" s="14"/>
      <c r="D38" s="6"/>
      <c r="E38" s="6"/>
      <c r="F38" s="6"/>
      <c r="G38" s="14"/>
    </row>
    <row r="39" spans="1:7">
      <c r="A39" s="1" t="s">
        <v>28</v>
      </c>
      <c r="B39" s="14">
        <f>61788*12</f>
        <v>741456</v>
      </c>
      <c r="D39" s="6"/>
      <c r="E39" s="6"/>
      <c r="F39" s="6"/>
      <c r="G39" s="14"/>
    </row>
    <row r="40" spans="1:7">
      <c r="A40" s="1" t="s">
        <v>24</v>
      </c>
      <c r="B40" s="15">
        <f>G18</f>
        <v>95240</v>
      </c>
      <c r="D40" s="6"/>
      <c r="E40" s="6"/>
      <c r="F40" s="6"/>
      <c r="G40" s="14"/>
    </row>
    <row r="41" spans="1:7">
      <c r="A41" s="1" t="s">
        <v>25</v>
      </c>
      <c r="B41" s="14">
        <f>SUM(B39:B40)</f>
        <v>836696</v>
      </c>
      <c r="D41" s="6"/>
      <c r="E41" s="6"/>
      <c r="F41" s="6"/>
      <c r="G41" s="14"/>
    </row>
    <row r="42" spans="1:7">
      <c r="B42" s="14"/>
      <c r="D42" s="6"/>
      <c r="E42" s="6"/>
      <c r="F42" s="6"/>
      <c r="G42" s="14"/>
    </row>
    <row r="43" spans="1:7">
      <c r="B43" s="14"/>
      <c r="D43" s="6"/>
      <c r="E43" s="6"/>
      <c r="F43" s="6"/>
      <c r="G43" s="14"/>
    </row>
    <row r="44" spans="1:7">
      <c r="A44" s="1" t="s">
        <v>19</v>
      </c>
      <c r="B44" s="6">
        <f>B39/A37</f>
        <v>828.44245810055861</v>
      </c>
      <c r="D44" s="6"/>
      <c r="E44" s="6"/>
      <c r="F44" s="10" t="s">
        <v>30</v>
      </c>
      <c r="G44" s="6">
        <f>G37/F37</f>
        <v>916.42497261774349</v>
      </c>
    </row>
    <row r="45" spans="1:7">
      <c r="A45" s="1" t="s">
        <v>22</v>
      </c>
      <c r="B45" s="14">
        <v>13</v>
      </c>
      <c r="D45" s="6"/>
      <c r="E45" s="6"/>
      <c r="F45" s="10" t="s">
        <v>31</v>
      </c>
      <c r="G45" s="14">
        <v>11</v>
      </c>
    </row>
    <row r="46" spans="1:7">
      <c r="A46" s="1" t="s">
        <v>20</v>
      </c>
      <c r="B46" s="6">
        <f>A37/13</f>
        <v>68.84615384615384</v>
      </c>
      <c r="D46" s="6"/>
      <c r="E46" s="6"/>
      <c r="F46" s="10" t="s">
        <v>32</v>
      </c>
      <c r="G46" s="6">
        <f>F37/G45</f>
        <v>83.000000000000014</v>
      </c>
    </row>
    <row r="47" spans="1:7">
      <c r="A47" s="1" t="s">
        <v>23</v>
      </c>
      <c r="B47" s="14"/>
      <c r="D47" s="6"/>
      <c r="E47" s="6"/>
      <c r="F47" s="10" t="s">
        <v>30</v>
      </c>
      <c r="G47" s="6">
        <f>G18/F37</f>
        <v>104.31544359255201</v>
      </c>
    </row>
    <row r="48" spans="1:7">
      <c r="A48" s="1" t="s">
        <v>26</v>
      </c>
      <c r="B48" s="14"/>
      <c r="D48" s="6"/>
      <c r="E48" s="6"/>
      <c r="F48" s="10" t="s">
        <v>33</v>
      </c>
      <c r="G48" s="6">
        <f>B40*100/B37</f>
        <v>12.844996871021346</v>
      </c>
    </row>
    <row r="49" spans="4:10">
      <c r="D49" s="9"/>
      <c r="E49" s="16"/>
      <c r="F49" s="16"/>
    </row>
    <row r="50" spans="4:10">
      <c r="D50" s="14"/>
      <c r="E50" s="14"/>
      <c r="F50" s="14"/>
    </row>
    <row r="60" spans="4:10">
      <c r="J60" s="14"/>
    </row>
  </sheetData>
  <pageMargins left="0.51181102362204722" right="0.51181102362204722" top="0.74803149606299213" bottom="0.74803149606299213" header="0.31496062992125984" footer="0.31496062992125984"/>
  <pageSetup paperSize="9" orientation="portrait" verticalDpi="0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2013-08-13T06:00:00+00:00</MeetingStartDate>
    <EnclosureFileNumber xmlns="d08b57ff-b9b7-4581-975d-98f87b579a51">77920/13</EnclosureFileNumber>
    <AgendaId xmlns="d08b57ff-b9b7-4581-975d-98f87b579a51">1365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1308004</FusionId>
    <AgendaAccessLevelName xmlns="d08b57ff-b9b7-4581-975d-98f87b579a51">Åben</AgendaAccessLevelName>
    <UNC xmlns="d08b57ff-b9b7-4581-975d-98f87b579a51">1149163</UNC>
    <MeetingTitle xmlns="d08b57ff-b9b7-4581-975d-98f87b579a51">13-08-2013</MeetingTitle>
    <MeetingDateAndTime xmlns="d08b57ff-b9b7-4581-975d-98f87b579a51">13-08-2013 fra 08:00 - 12:00</MeetingDateAndTime>
    <MeetingEndDate xmlns="d08b57ff-b9b7-4581-975d-98f87b579a51">2013-08-13T10:00:00+00:00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7E6535E-CE26-459E-A7FB-6B27EB6C98FF}"/>
</file>

<file path=customXml/itemProps2.xml><?xml version="1.0" encoding="utf-8"?>
<ds:datastoreItem xmlns:ds="http://schemas.openxmlformats.org/officeDocument/2006/customXml" ds:itemID="{84F8257A-6D53-4196-85F0-5BF59B8F6884}"/>
</file>

<file path=customXml/itemProps3.xml><?xml version="1.0" encoding="utf-8"?>
<ds:datastoreItem xmlns:ds="http://schemas.openxmlformats.org/officeDocument/2006/customXml" ds:itemID="{1F3ACAD0-CA1A-45D0-86F0-3C763B905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USS-13-08-2013 - Bilag 613.04 Thueslund  20032013 0601 Finansiering af ombygningerne Thueslund 11 bo…</dc:title>
  <dc:creator>hn</dc:creator>
  <cp:lastModifiedBy>hn</cp:lastModifiedBy>
  <cp:lastPrinted>2013-05-27T07:59:32Z</cp:lastPrinted>
  <dcterms:created xsi:type="dcterms:W3CDTF">2011-08-17T06:54:42Z</dcterms:created>
  <dcterms:modified xsi:type="dcterms:W3CDTF">2013-05-27T07:59:35Z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